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definedNames>
    <definedName name="d1_">Sheet1!$J$10</definedName>
    <definedName name="d2_">Sheet1!$J$11</definedName>
    <definedName name="F">Sheet1!#REF!</definedName>
    <definedName name="k">Sheet1!$E$12</definedName>
    <definedName name="N__d1">Sheet1!$J$14</definedName>
    <definedName name="N__d2">Sheet1!$J$15</definedName>
    <definedName name="Nd1_">Sheet1!$J$12</definedName>
    <definedName name="Nd2_">Sheet1!$J$13</definedName>
    <definedName name="Pd1_">Sheet1!$J$16</definedName>
    <definedName name="Pd2_">Sheet1!$J$19</definedName>
    <definedName name="_xlnm.Print_Area" localSheetId="0">Sheet1!$B$1:$G$30</definedName>
    <definedName name="q">Sheet1!#REF!</definedName>
    <definedName name="rr">Sheet1!$J$9</definedName>
    <definedName name="s">Sheet1!$E$13</definedName>
    <definedName name="t">Sheet1!$J$8</definedName>
    <definedName name="u">Sheet1!#REF!</definedName>
    <definedName name="v">Sheet1!$E$14</definedName>
  </definedNames>
  <calcPr calcId="144525"/>
</workbook>
</file>

<file path=xl/calcChain.xml><?xml version="1.0" encoding="utf-8"?>
<calcChain xmlns="http://schemas.openxmlformats.org/spreadsheetml/2006/main">
  <c r="G16" i="1" l="1"/>
  <c r="G15" i="1"/>
  <c r="J7" i="1"/>
  <c r="C16" i="1"/>
  <c r="C15" i="1"/>
  <c r="C17" i="1"/>
  <c r="C20" i="1" l="1"/>
  <c r="C18" i="1"/>
  <c r="J8" i="1"/>
  <c r="E20" i="1"/>
  <c r="E17" i="1"/>
  <c r="J9" i="1" l="1"/>
  <c r="J11" i="1" l="1"/>
  <c r="J13" i="1" s="1"/>
  <c r="J10" i="1"/>
  <c r="J16" i="1" s="1"/>
  <c r="D25" i="1" s="1"/>
  <c r="J12" i="1" l="1"/>
  <c r="D24" i="1" s="1"/>
  <c r="D27" i="1"/>
  <c r="D28" i="1"/>
  <c r="E26" i="1"/>
  <c r="D26" i="1"/>
  <c r="E25" i="1"/>
  <c r="J15" i="1"/>
  <c r="D23" i="1" l="1"/>
  <c r="E27" i="1"/>
  <c r="E28" i="1"/>
  <c r="J14" i="1"/>
  <c r="E24" i="1" l="1"/>
  <c r="E23" i="1"/>
</calcChain>
</file>

<file path=xl/sharedStrings.xml><?xml version="1.0" encoding="utf-8"?>
<sst xmlns="http://schemas.openxmlformats.org/spreadsheetml/2006/main" count="36" uniqueCount="35">
  <si>
    <t>Input data:</t>
  </si>
  <si>
    <t>e.g. enter "6.375%" as "6.375"</t>
  </si>
  <si>
    <t>Results:</t>
  </si>
  <si>
    <t>www.markets-international.com                                             Copyright:  Markets International Ltd</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</si>
  <si>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</si>
  <si>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t>Strike</t>
  </si>
  <si>
    <t>Current spot price</t>
  </si>
  <si>
    <t>Volatility</t>
  </si>
  <si>
    <t>N(-d1)</t>
  </si>
  <si>
    <t>N(-d2)</t>
  </si>
  <si>
    <t>d1</t>
  </si>
  <si>
    <t>d2</t>
  </si>
  <si>
    <t>What are a European option's put and call premium values and Greeks, using the Black &amp; Scholes model?</t>
  </si>
  <si>
    <t>Choices for input:</t>
  </si>
  <si>
    <t>Input specific dates or numbers of days?</t>
  </si>
  <si>
    <t>Input continuously compounded interest rates or 'normal' quoted rates for the period?</t>
  </si>
  <si>
    <t>Vega</t>
  </si>
  <si>
    <t>Gamma</t>
  </si>
  <si>
    <t>Call</t>
  </si>
  <si>
    <t>Put</t>
  </si>
  <si>
    <t>Nd1</t>
  </si>
  <si>
    <t>Nd2</t>
  </si>
  <si>
    <t>Pd1</t>
  </si>
  <si>
    <t>t = days/365</t>
  </si>
  <si>
    <t>DATES</t>
  </si>
  <si>
    <t>r = counter currency rate (cont comp)</t>
  </si>
  <si>
    <t>Days until expiry</t>
  </si>
  <si>
    <r>
      <t xml:space="preserve">(Do </t>
    </r>
    <r>
      <rPr>
        <b/>
        <sz val="11"/>
        <color theme="1"/>
        <rFont val="Calibri"/>
        <family val="2"/>
        <scheme val="minor"/>
      </rPr>
      <t>not</t>
    </r>
    <r>
      <rPr>
        <sz val="11"/>
        <color theme="1"/>
        <rFont val="Calibri"/>
        <family val="2"/>
        <scheme val="minor"/>
      </rPr>
      <t xml:space="preserve"> delete this part of the spreadsheet!)</t>
    </r>
  </si>
  <si>
    <t>CONTINUOUS</t>
  </si>
  <si>
    <t>Rho</t>
  </si>
  <si>
    <t>Theta</t>
  </si>
  <si>
    <t>Delta</t>
  </si>
  <si>
    <t>Premium</t>
  </si>
  <si>
    <t>Year basis for a 'normal' quoted interest rate (usually 360 or 365)</t>
  </si>
  <si>
    <t>Black &amp; Scholes option values and Greeks for a non-dividend-paying asset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</si>
</sst>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0.000%"/>
    <numFmt numFmtId="165" formatCode="[$-F800]dddd\,\ mmmm\ dd\,\ yyyy"/>
    <numFmt numFmtId="166" formatCode="0.000000"/>
  </numFmts>
  <fonts count="15" x14ac:knownFonts="1">
    <font>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
      <sz val="11"/>
      <color rgb="FFFF0000"/>
      <name val="Calibri"/>
      <family val="2"/>
      <scheme val="minor"/>
    </font>
    <font>
      <b/>
      <u/>
      <sz val="11"/>
      <color theme="1"/>
      <name val="Calibri"/>
      <family val="2"/>
      <scheme val="minor"/>
    </font>
    <font>
      <i/>
      <sz val="11"/>
      <color rgb="FFFF0000"/>
      <name val="Calibri"/>
      <family val="2"/>
      <scheme val="minor"/>
    </font>
  </fonts>
  <fills count="6">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2">
    <xf numFmtId="0" fontId="0" fillId="0" borderId="0"/>
    <xf numFmtId="0" fontId="1" fillId="2" borderId="1" applyNumberFormat="0" applyAlignment="0" applyProtection="0"/>
    <xf numFmtId="0" fontId="3" fillId="4" borderId="0"/>
    <xf numFmtId="0" fontId="6" fillId="3" borderId="0"/>
    <xf numFmtId="0" fontId="4" fillId="3" borderId="0"/>
    <xf numFmtId="0" fontId="9" fillId="3" borderId="0"/>
    <xf numFmtId="0" fontId="10" fillId="3" borderId="10" applyBorder="0"/>
    <xf numFmtId="0" fontId="8" fillId="4" borderId="0">
      <protection locked="0"/>
    </xf>
    <xf numFmtId="0" fontId="2" fillId="3" borderId="0"/>
    <xf numFmtId="0" fontId="7" fillId="3" borderId="0"/>
    <xf numFmtId="44" fontId="4" fillId="0" borderId="0" applyFont="0" applyFill="0" applyBorder="0" applyAlignment="0" applyProtection="0"/>
    <xf numFmtId="0" fontId="5" fillId="4" borderId="0"/>
  </cellStyleXfs>
  <cellXfs count="66">
    <xf numFmtId="0" fontId="0" fillId="0" borderId="0" xfId="0"/>
    <xf numFmtId="164" fontId="8" fillId="4" borderId="0" xfId="7" applyNumberFormat="1" applyBorder="1" applyProtection="1">
      <protection locked="0"/>
    </xf>
    <xf numFmtId="165" fontId="8" fillId="4" borderId="0" xfId="7" applyNumberFormat="1" applyBorder="1" applyProtection="1">
      <protection locked="0"/>
    </xf>
    <xf numFmtId="0" fontId="8" fillId="4" borderId="0" xfId="7" applyNumberFormat="1" applyBorder="1" applyProtection="1">
      <protection locked="0"/>
    </xf>
    <xf numFmtId="4" fontId="8" fillId="4" borderId="0" xfId="7" applyNumberFormat="1" applyBorder="1" applyAlignment="1" applyProtection="1">
      <alignment horizontal="right"/>
      <protection locked="0"/>
    </xf>
    <xf numFmtId="4" fontId="8" fillId="4" borderId="11" xfId="7" applyNumberFormat="1" applyBorder="1" applyAlignment="1" applyProtection="1">
      <alignment horizontal="right"/>
      <protection locked="0"/>
    </xf>
    <xf numFmtId="0" fontId="8" fillId="4" borderId="11" xfId="7" applyBorder="1" applyProtection="1">
      <protection locked="0"/>
    </xf>
    <xf numFmtId="164" fontId="8" fillId="4" borderId="11" xfId="7" applyNumberFormat="1" applyBorder="1" applyProtection="1">
      <protection locked="0"/>
    </xf>
    <xf numFmtId="0" fontId="11" fillId="0" borderId="0" xfId="0" applyFont="1" applyProtection="1"/>
    <xf numFmtId="0" fontId="0" fillId="0" borderId="0" xfId="0" applyProtection="1"/>
    <xf numFmtId="0" fontId="0" fillId="0" borderId="0" xfId="0" applyFont="1" applyProtection="1"/>
    <xf numFmtId="0" fontId="4" fillId="3" borderId="2" xfId="4" applyBorder="1" applyProtection="1"/>
    <xf numFmtId="0" fontId="2" fillId="3" borderId="3" xfId="8" applyBorder="1" applyProtection="1"/>
    <xf numFmtId="0" fontId="4" fillId="3" borderId="3" xfId="4" applyBorder="1" applyProtection="1"/>
    <xf numFmtId="0" fontId="4" fillId="3" borderId="4" xfId="4" applyBorder="1" applyProtection="1"/>
    <xf numFmtId="0" fontId="4" fillId="3" borderId="5" xfId="4" applyBorder="1" applyProtection="1"/>
    <xf numFmtId="0" fontId="6" fillId="3" borderId="0" xfId="3" applyBorder="1" applyProtection="1"/>
    <xf numFmtId="0" fontId="4" fillId="3" borderId="0" xfId="4" applyBorder="1" applyProtection="1"/>
    <xf numFmtId="0" fontId="4" fillId="3" borderId="6" xfId="4" applyBorder="1" applyProtection="1"/>
    <xf numFmtId="0" fontId="10" fillId="3" borderId="0" xfId="6" applyBorder="1" applyAlignment="1" applyProtection="1">
      <alignment horizontal="right"/>
    </xf>
    <xf numFmtId="0" fontId="13" fillId="4" borderId="0" xfId="0" applyFont="1" applyFill="1" applyProtection="1"/>
    <xf numFmtId="0" fontId="0" fillId="4" borderId="0" xfId="0" applyFill="1" applyProtection="1"/>
    <xf numFmtId="0" fontId="5" fillId="4" borderId="0" xfId="11" applyBorder="1" applyProtection="1"/>
    <xf numFmtId="0" fontId="5" fillId="4" borderId="11" xfId="11" applyBorder="1" applyProtection="1"/>
    <xf numFmtId="0" fontId="14" fillId="3" borderId="6" xfId="5" applyFont="1" applyBorder="1" applyProtection="1"/>
    <xf numFmtId="0" fontId="0" fillId="5" borderId="0" xfId="0" applyFill="1" applyProtection="1"/>
    <xf numFmtId="0" fontId="5" fillId="5" borderId="0" xfId="11" applyFont="1" applyFill="1" applyBorder="1" applyProtection="1"/>
    <xf numFmtId="0" fontId="0" fillId="5" borderId="0" xfId="0" applyFont="1" applyFill="1" applyProtection="1"/>
    <xf numFmtId="0" fontId="9" fillId="4" borderId="0" xfId="11" applyFont="1" applyBorder="1" applyProtection="1"/>
    <xf numFmtId="0" fontId="9" fillId="3" borderId="6" xfId="5" applyFont="1" applyBorder="1" applyProtection="1"/>
    <xf numFmtId="0" fontId="9" fillId="3" borderId="6" xfId="5" applyBorder="1" applyProtection="1"/>
    <xf numFmtId="164" fontId="0" fillId="5" borderId="0" xfId="0" applyNumberFormat="1" applyFill="1" applyProtection="1"/>
    <xf numFmtId="0" fontId="0" fillId="3" borderId="0" xfId="0" applyFill="1" applyProtection="1"/>
    <xf numFmtId="0" fontId="9" fillId="4" borderId="11" xfId="11" applyFont="1" applyBorder="1" applyProtection="1"/>
    <xf numFmtId="164" fontId="9" fillId="4" borderId="0" xfId="11" applyNumberFormat="1" applyFont="1" applyBorder="1" applyProtection="1"/>
    <xf numFmtId="0" fontId="0" fillId="4" borderId="2" xfId="4" applyFont="1" applyFill="1" applyBorder="1" applyProtection="1"/>
    <xf numFmtId="0" fontId="13" fillId="4" borderId="3" xfId="4" applyFont="1" applyFill="1" applyBorder="1" applyAlignment="1" applyProtection="1">
      <alignment horizontal="center"/>
    </xf>
    <xf numFmtId="0" fontId="13" fillId="4" borderId="4" xfId="0" applyFont="1" applyFill="1" applyBorder="1" applyAlignment="1" applyProtection="1">
      <alignment horizontal="center"/>
    </xf>
    <xf numFmtId="0" fontId="0" fillId="4" borderId="5" xfId="4" applyFont="1" applyFill="1" applyBorder="1" applyProtection="1"/>
    <xf numFmtId="10" fontId="3" fillId="4" borderId="6" xfId="6" applyNumberFormat="1" applyFont="1" applyFill="1" applyBorder="1" applyAlignment="1" applyProtection="1">
      <alignment horizontal="right"/>
    </xf>
    <xf numFmtId="10" fontId="3" fillId="4" borderId="0" xfId="6" applyNumberFormat="1" applyFont="1" applyFill="1" applyBorder="1" applyAlignment="1" applyProtection="1">
      <alignment horizontal="right"/>
    </xf>
    <xf numFmtId="0" fontId="12" fillId="3" borderId="6" xfId="4" applyFont="1" applyBorder="1" applyProtection="1"/>
    <xf numFmtId="0" fontId="4" fillId="3" borderId="7" xfId="4" applyBorder="1" applyProtection="1"/>
    <xf numFmtId="0" fontId="7" fillId="3" borderId="8" xfId="9" applyBorder="1" applyProtection="1"/>
    <xf numFmtId="0" fontId="4" fillId="3" borderId="8" xfId="4" applyBorder="1" applyProtection="1"/>
    <xf numFmtId="0" fontId="7" fillId="3" borderId="9" xfId="9" applyBorder="1" applyProtection="1"/>
    <xf numFmtId="166" fontId="3" fillId="4" borderId="0" xfId="0" applyNumberFormat="1" applyFont="1" applyFill="1" applyBorder="1" applyProtection="1"/>
    <xf numFmtId="166" fontId="3" fillId="4" borderId="6" xfId="0" applyNumberFormat="1" applyFont="1" applyFill="1" applyBorder="1" applyProtection="1"/>
    <xf numFmtId="166" fontId="3" fillId="4" borderId="0" xfId="4" applyNumberFormat="1" applyFont="1" applyFill="1" applyBorder="1" applyProtection="1"/>
    <xf numFmtId="166" fontId="3" fillId="4" borderId="6" xfId="4" applyNumberFormat="1" applyFont="1" applyFill="1" applyBorder="1" applyProtection="1"/>
    <xf numFmtId="166" fontId="3" fillId="4" borderId="8" xfId="4" applyNumberFormat="1" applyFont="1" applyFill="1" applyBorder="1" applyProtection="1"/>
    <xf numFmtId="0" fontId="11" fillId="5" borderId="2" xfId="0" applyFont="1" applyFill="1" applyBorder="1" applyAlignment="1" applyProtection="1">
      <alignment horizontal="center" vertical="top" wrapText="1"/>
    </xf>
    <xf numFmtId="0" fontId="11" fillId="5" borderId="3" xfId="0" applyFont="1" applyFill="1" applyBorder="1" applyAlignment="1" applyProtection="1">
      <alignment horizontal="center" vertical="top"/>
    </xf>
    <xf numFmtId="0" fontId="11" fillId="5" borderId="4" xfId="0" applyFont="1" applyFill="1" applyBorder="1" applyAlignment="1" applyProtection="1">
      <alignment horizontal="center" vertical="top"/>
    </xf>
    <xf numFmtId="0" fontId="11" fillId="5" borderId="5" xfId="0" applyFont="1" applyFill="1" applyBorder="1" applyAlignment="1" applyProtection="1">
      <alignment horizontal="center" vertical="top"/>
    </xf>
    <xf numFmtId="0" fontId="11" fillId="5" borderId="0" xfId="0" applyFont="1" applyFill="1" applyBorder="1" applyAlignment="1" applyProtection="1">
      <alignment horizontal="center" vertical="top"/>
    </xf>
    <xf numFmtId="0" fontId="11" fillId="5" borderId="6" xfId="0" applyFont="1" applyFill="1" applyBorder="1" applyAlignment="1" applyProtection="1">
      <alignment horizontal="center" vertical="top"/>
    </xf>
    <xf numFmtId="0" fontId="11" fillId="5" borderId="7" xfId="0" applyFont="1" applyFill="1" applyBorder="1" applyAlignment="1" applyProtection="1">
      <alignment horizontal="center" vertical="top"/>
    </xf>
    <xf numFmtId="0" fontId="11" fillId="5" borderId="8" xfId="0" applyFont="1" applyFill="1" applyBorder="1" applyAlignment="1" applyProtection="1">
      <alignment horizontal="center" vertical="top"/>
    </xf>
    <xf numFmtId="0" fontId="11" fillId="5" borderId="9" xfId="0" applyFont="1" applyFill="1" applyBorder="1" applyAlignment="1" applyProtection="1">
      <alignment horizontal="center" vertical="top"/>
    </xf>
    <xf numFmtId="0" fontId="11" fillId="0" borderId="0" xfId="0" applyFont="1" applyFill="1" applyBorder="1" applyProtection="1"/>
    <xf numFmtId="0" fontId="0" fillId="0" borderId="0" xfId="0" applyFill="1" applyBorder="1" applyProtection="1"/>
    <xf numFmtId="0" fontId="0" fillId="0" borderId="0" xfId="0" applyFill="1" applyProtection="1"/>
    <xf numFmtId="0" fontId="12" fillId="0" borderId="0" xfId="0" applyFont="1" applyFill="1" applyProtection="1"/>
    <xf numFmtId="0" fontId="0" fillId="4" borderId="7" xfId="4" applyFont="1" applyFill="1" applyBorder="1" applyProtection="1"/>
    <xf numFmtId="166" fontId="3" fillId="4" borderId="9" xfId="6" applyNumberFormat="1" applyFont="1" applyFill="1" applyBorder="1" applyAlignment="1" applyProtection="1">
      <alignment horizontal="right"/>
    </xf>
  </cellXfs>
  <cellStyles count="12">
    <cellStyle name="Background" xfId="4"/>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2">
    <dxf>
      <numFmt numFmtId="0" formatCode="General"/>
    </dxf>
    <dxf>
      <font>
        <b val="0"/>
        <i/>
        <strike/>
        <color theme="3" tint="0.79998168889431442"/>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tabSelected="1" zoomScaleNormal="100" workbookViewId="0">
      <selection activeCell="E10" sqref="E10"/>
    </sheetView>
  </sheetViews>
  <sheetFormatPr defaultRowHeight="15" x14ac:dyDescent="0.25"/>
  <cols>
    <col min="1" max="2" width="2.85546875" style="9" customWidth="1"/>
    <col min="3" max="3" width="65.7109375" style="9" customWidth="1"/>
    <col min="4" max="4" width="18.28515625" style="9" customWidth="1"/>
    <col min="5" max="5" width="17.7109375" style="9" customWidth="1"/>
    <col min="6" max="6" width="1.85546875" style="9" customWidth="1"/>
    <col min="7" max="7" width="29.5703125" style="9" customWidth="1"/>
    <col min="8" max="8" width="2.5703125" style="9" customWidth="1"/>
    <col min="9" max="9" width="33.42578125" style="9" customWidth="1"/>
    <col min="10" max="10" width="11.28515625" style="9" customWidth="1"/>
    <col min="11" max="16384" width="9.140625" style="9"/>
  </cols>
  <sheetData>
    <row r="1" spans="1:10" x14ac:dyDescent="0.25">
      <c r="A1" s="8"/>
      <c r="B1" s="51" t="s">
        <v>4</v>
      </c>
      <c r="C1" s="52"/>
      <c r="D1" s="52"/>
      <c r="E1" s="52"/>
      <c r="F1" s="52"/>
      <c r="G1" s="53"/>
    </row>
    <row r="2" spans="1:10" x14ac:dyDescent="0.25">
      <c r="A2" s="8"/>
      <c r="B2" s="54"/>
      <c r="C2" s="55"/>
      <c r="D2" s="55"/>
      <c r="E2" s="55"/>
      <c r="F2" s="55"/>
      <c r="G2" s="56"/>
      <c r="I2" s="60"/>
      <c r="J2" s="61"/>
    </row>
    <row r="3" spans="1:10" x14ac:dyDescent="0.25">
      <c r="A3" s="8"/>
      <c r="B3" s="54"/>
      <c r="C3" s="55"/>
      <c r="D3" s="55"/>
      <c r="E3" s="55"/>
      <c r="F3" s="55"/>
      <c r="G3" s="56"/>
      <c r="I3" s="61"/>
      <c r="J3" s="61"/>
    </row>
    <row r="4" spans="1:10" ht="15.75" thickBot="1" x14ac:dyDescent="0.3">
      <c r="A4" s="8"/>
      <c r="B4" s="57"/>
      <c r="C4" s="58"/>
      <c r="D4" s="58"/>
      <c r="E4" s="58"/>
      <c r="F4" s="58"/>
      <c r="G4" s="59"/>
      <c r="I4" s="61"/>
      <c r="J4" s="61"/>
    </row>
    <row r="5" spans="1:10" ht="15.75" thickBot="1" x14ac:dyDescent="0.3">
      <c r="I5" s="61"/>
      <c r="J5" s="61"/>
    </row>
    <row r="6" spans="1:10" s="10" customFormat="1" ht="21" x14ac:dyDescent="0.35">
      <c r="B6" s="11"/>
      <c r="C6" s="12" t="s">
        <v>34</v>
      </c>
      <c r="D6" s="12"/>
      <c r="E6" s="13"/>
      <c r="F6" s="13"/>
      <c r="G6" s="14"/>
      <c r="H6" s="9"/>
      <c r="I6" s="25" t="s">
        <v>27</v>
      </c>
      <c r="J6" s="25"/>
    </row>
    <row r="7" spans="1:10" s="10" customFormat="1" ht="21" x14ac:dyDescent="0.35">
      <c r="B7" s="15"/>
      <c r="C7" s="16" t="s">
        <v>12</v>
      </c>
      <c r="D7" s="16"/>
      <c r="E7" s="17"/>
      <c r="F7" s="17"/>
      <c r="G7" s="18"/>
      <c r="H7" s="9"/>
      <c r="I7" s="26" t="s">
        <v>26</v>
      </c>
      <c r="J7" s="27">
        <f>IF(E10="dates",E16-E15,E15)</f>
        <v>108</v>
      </c>
    </row>
    <row r="8" spans="1:10" ht="18.75" x14ac:dyDescent="0.3">
      <c r="B8" s="15"/>
      <c r="C8" s="17"/>
      <c r="D8" s="17"/>
      <c r="E8" s="19" t="s">
        <v>0</v>
      </c>
      <c r="F8" s="17"/>
      <c r="G8" s="18"/>
      <c r="I8" s="25" t="s">
        <v>23</v>
      </c>
      <c r="J8" s="25">
        <f>J7/365</f>
        <v>0.29589041095890412</v>
      </c>
    </row>
    <row r="9" spans="1:10" x14ac:dyDescent="0.25">
      <c r="B9" s="15"/>
      <c r="C9" s="20" t="s">
        <v>13</v>
      </c>
      <c r="D9" s="20"/>
      <c r="E9" s="21"/>
      <c r="F9" s="17"/>
      <c r="G9" s="18"/>
      <c r="I9" s="25" t="s">
        <v>25</v>
      </c>
      <c r="J9" s="31">
        <f>IF(E11="continuous",E18,E20)</f>
        <v>0.05</v>
      </c>
    </row>
    <row r="10" spans="1:10" x14ac:dyDescent="0.25">
      <c r="B10" s="15"/>
      <c r="C10" s="22" t="s">
        <v>14</v>
      </c>
      <c r="D10" s="22"/>
      <c r="E10" s="4" t="s">
        <v>24</v>
      </c>
      <c r="F10" s="17"/>
      <c r="G10" s="18"/>
      <c r="I10" s="25" t="s">
        <v>10</v>
      </c>
      <c r="J10" s="25">
        <f>(LN(s/k)+(rr+0.5*v^2)*t)/(v*t^0.5)</f>
        <v>-9.8888544294067335E-2</v>
      </c>
    </row>
    <row r="11" spans="1:10" x14ac:dyDescent="0.25">
      <c r="B11" s="15"/>
      <c r="C11" s="23" t="s">
        <v>15</v>
      </c>
      <c r="D11" s="23"/>
      <c r="E11" s="5" t="s">
        <v>28</v>
      </c>
      <c r="F11" s="17"/>
      <c r="G11" s="18"/>
      <c r="I11" s="25" t="s">
        <v>11</v>
      </c>
      <c r="J11" s="25">
        <f>(LN(s/k)+(rr-0.5*v^2)*t)/(v*t^0.5)</f>
        <v>-0.14784477299652279</v>
      </c>
    </row>
    <row r="12" spans="1:10" x14ac:dyDescent="0.25">
      <c r="B12" s="15"/>
      <c r="C12" s="22" t="s">
        <v>5</v>
      </c>
      <c r="D12" s="22"/>
      <c r="E12" s="3">
        <v>97</v>
      </c>
      <c r="F12" s="17"/>
      <c r="G12" s="24"/>
      <c r="I12" s="25" t="s">
        <v>20</v>
      </c>
      <c r="J12" s="25">
        <f>_xlfn.NORM.S.DIST(d1_,TRUE)</f>
        <v>0.46061338232535715</v>
      </c>
    </row>
    <row r="13" spans="1:10" x14ac:dyDescent="0.25">
      <c r="B13" s="15"/>
      <c r="C13" s="23" t="s">
        <v>6</v>
      </c>
      <c r="D13" s="23"/>
      <c r="E13" s="6">
        <v>95</v>
      </c>
      <c r="F13" s="17"/>
      <c r="G13" s="18"/>
      <c r="I13" s="25" t="s">
        <v>21</v>
      </c>
      <c r="J13" s="25">
        <f>_xlfn.NORM.S.DIST(d2_,TRUE)</f>
        <v>0.4412326369193425</v>
      </c>
    </row>
    <row r="14" spans="1:10" x14ac:dyDescent="0.25">
      <c r="B14" s="15"/>
      <c r="C14" s="23" t="s">
        <v>7</v>
      </c>
      <c r="D14" s="23"/>
      <c r="E14" s="7">
        <v>0.09</v>
      </c>
      <c r="F14" s="17"/>
      <c r="G14" s="29" t="s">
        <v>1</v>
      </c>
      <c r="I14" s="25" t="s">
        <v>8</v>
      </c>
      <c r="J14" s="25">
        <f>1-J12</f>
        <v>0.53938661767464291</v>
      </c>
    </row>
    <row r="15" spans="1:10" x14ac:dyDescent="0.25">
      <c r="B15" s="15"/>
      <c r="C15" s="22" t="str">
        <f>IF(E10="dates","Date now","Number of days until expiry")</f>
        <v>Date now</v>
      </c>
      <c r="D15" s="22"/>
      <c r="E15" s="2">
        <v>40998</v>
      </c>
      <c r="F15" s="17"/>
      <c r="G15" s="30" t="str">
        <f>IF(E10="dates","e.g. enter '23-2-12'","")</f>
        <v>e.g. enter '23-2-12'</v>
      </c>
      <c r="I15" s="25" t="s">
        <v>9</v>
      </c>
      <c r="J15" s="25">
        <f>1-J13</f>
        <v>0.55876736308065755</v>
      </c>
    </row>
    <row r="16" spans="1:10" x14ac:dyDescent="0.25">
      <c r="B16" s="15"/>
      <c r="C16" s="22" t="str">
        <f>IF(E10="dates","Expiry date","")</f>
        <v>Expiry date</v>
      </c>
      <c r="D16" s="22"/>
      <c r="E16" s="2">
        <v>41106</v>
      </c>
      <c r="F16" s="17"/>
      <c r="G16" s="30" t="str">
        <f>IF(E10="dates","e.g. enter '23-2-12'","")</f>
        <v>e.g. enter '23-2-12'</v>
      </c>
      <c r="I16" s="25" t="s">
        <v>22</v>
      </c>
      <c r="J16" s="25">
        <f>_xlfn.NORM.S.DIST(d1_,FALSE)</f>
        <v>0.39699642423471121</v>
      </c>
    </row>
    <row r="17" spans="2:10" x14ac:dyDescent="0.25">
      <c r="B17" s="15"/>
      <c r="C17" s="33" t="str">
        <f>IF(E10="dates","    Number of days until expiry","")</f>
        <v xml:space="preserve">    Number of days until expiry</v>
      </c>
      <c r="D17" s="33"/>
      <c r="E17" s="33">
        <f>IF(E10="dates",J7,"")</f>
        <v>108</v>
      </c>
      <c r="F17" s="32"/>
      <c r="G17" s="29"/>
    </row>
    <row r="18" spans="2:10" x14ac:dyDescent="0.25">
      <c r="B18" s="15"/>
      <c r="C18" s="22" t="str">
        <f>IF(E11="continuous","Interest rate (continuously compounded, 365-day year)","'Normal' quoted interest rate for "&amp;TEXT(J7,"#")&amp;" days")</f>
        <v>Interest rate (continuously compounded, 365-day year)</v>
      </c>
      <c r="D18" s="22"/>
      <c r="E18" s="1">
        <v>0.05</v>
      </c>
      <c r="F18" s="17"/>
      <c r="G18" s="29" t="s">
        <v>1</v>
      </c>
    </row>
    <row r="19" spans="2:10" x14ac:dyDescent="0.25">
      <c r="B19" s="15"/>
      <c r="C19" s="22" t="s">
        <v>33</v>
      </c>
      <c r="D19" s="22"/>
      <c r="E19" s="3">
        <v>365</v>
      </c>
      <c r="F19" s="17"/>
      <c r="G19" s="29"/>
      <c r="I19" s="62"/>
      <c r="J19" s="62"/>
    </row>
    <row r="20" spans="2:10" x14ac:dyDescent="0.25">
      <c r="B20" s="15"/>
      <c r="C20" s="28" t="str">
        <f>IF(E11="continuous","    Equivalent 'normal' interest rate for "&amp;TEXT(J7,"#")&amp;" days","    Equivalent continuously compounded interest rate (365-day year)")</f>
        <v xml:space="preserve">    Equivalent 'normal' interest rate for 108 days</v>
      </c>
      <c r="D20" s="28"/>
      <c r="E20" s="34">
        <f>IF(E11="continuous",(EXP(E18*J7/365)-1)*(E19/J7),LN(1+E18*J7/E19)*365/J7)</f>
        <v>5.0371693761929619E-2</v>
      </c>
      <c r="F20" s="17"/>
      <c r="G20" s="29"/>
    </row>
    <row r="21" spans="2:10" ht="19.5" thickBot="1" x14ac:dyDescent="0.35">
      <c r="B21" s="15"/>
      <c r="C21" s="17"/>
      <c r="D21" s="17"/>
      <c r="E21" s="19" t="s">
        <v>2</v>
      </c>
      <c r="F21" s="17"/>
      <c r="G21" s="18"/>
    </row>
    <row r="22" spans="2:10" x14ac:dyDescent="0.25">
      <c r="B22" s="15"/>
      <c r="C22" s="35"/>
      <c r="D22" s="36" t="s">
        <v>18</v>
      </c>
      <c r="E22" s="37" t="s">
        <v>19</v>
      </c>
      <c r="F22" s="17"/>
      <c r="G22" s="18"/>
      <c r="I22" s="62"/>
    </row>
    <row r="23" spans="2:10" x14ac:dyDescent="0.25">
      <c r="B23" s="15"/>
      <c r="C23" s="38" t="s">
        <v>32</v>
      </c>
      <c r="D23" s="46">
        <f>s*Nd1_-k*Nd2_*EXP(-rr*t)</f>
        <v>1.5872436705988662</v>
      </c>
      <c r="E23" s="47">
        <f>-s*N__d1+k*N__d2*EXP(-rr*t)</f>
        <v>2.1627385948760676</v>
      </c>
      <c r="F23" s="17"/>
      <c r="G23" s="18"/>
      <c r="I23" s="62"/>
    </row>
    <row r="24" spans="2:10" x14ac:dyDescent="0.25">
      <c r="B24" s="15"/>
      <c r="C24" s="38" t="s">
        <v>31</v>
      </c>
      <c r="D24" s="40">
        <f>Nd1_</f>
        <v>0.46061338232535715</v>
      </c>
      <c r="E24" s="39">
        <f>-N__d1</f>
        <v>-0.53938661767464291</v>
      </c>
      <c r="F24" s="17"/>
      <c r="G24" s="18"/>
      <c r="I24" s="63"/>
    </row>
    <row r="25" spans="2:10" x14ac:dyDescent="0.25">
      <c r="B25" s="15"/>
      <c r="C25" s="38" t="s">
        <v>17</v>
      </c>
      <c r="D25" s="48">
        <f>Pd1_/(s*v*t^0.5)</f>
        <v>8.5360123513289268E-2</v>
      </c>
      <c r="E25" s="49">
        <f>Pd1_/(s*v*t^0.5)</f>
        <v>8.5360123513289268E-2</v>
      </c>
      <c r="F25" s="17"/>
      <c r="G25" s="41"/>
      <c r="I25" s="63"/>
    </row>
    <row r="26" spans="2:10" x14ac:dyDescent="0.25">
      <c r="B26" s="15"/>
      <c r="C26" s="38" t="s">
        <v>16</v>
      </c>
      <c r="D26" s="46">
        <f>s*Pd1_*t^0.5</f>
        <v>20.515194835496636</v>
      </c>
      <c r="E26" s="47">
        <f>s*Pd1_*t^0.5</f>
        <v>20.515194835496636</v>
      </c>
      <c r="F26" s="17"/>
      <c r="G26" s="18"/>
      <c r="I26" s="62"/>
    </row>
    <row r="27" spans="2:10" x14ac:dyDescent="0.25">
      <c r="B27" s="15"/>
      <c r="C27" s="38" t="s">
        <v>30</v>
      </c>
      <c r="D27" s="48">
        <f>-s*Pd1_*v/(2*t^0.5)-rr*k*EXP(-rr*t)*Nd2_</f>
        <v>-5.2285705970806173</v>
      </c>
      <c r="E27" s="49">
        <f>-s*Pd1_*v/(2*t^0.5)+rr*k*EXP(-rr*t)*N__d2</f>
        <v>-0.44979585086675611</v>
      </c>
      <c r="F27" s="17"/>
      <c r="G27" s="18"/>
      <c r="I27" s="63"/>
    </row>
    <row r="28" spans="2:10" ht="15.75" thickBot="1" x14ac:dyDescent="0.3">
      <c r="B28" s="15"/>
      <c r="C28" s="64" t="s">
        <v>29</v>
      </c>
      <c r="D28" s="50">
        <f>k*t*EXP(-rr*t)*Nd2_</f>
        <v>12.478002702009555</v>
      </c>
      <c r="E28" s="65">
        <f>-k*t*EXP(-rr*t)*N__d2</f>
        <v>-15.801869768735484</v>
      </c>
      <c r="F28" s="17"/>
      <c r="G28" s="18"/>
      <c r="I28" s="62"/>
    </row>
    <row r="29" spans="2:10" x14ac:dyDescent="0.25">
      <c r="B29" s="15"/>
      <c r="C29" s="17"/>
      <c r="D29" s="17"/>
      <c r="E29" s="17"/>
      <c r="F29" s="17"/>
      <c r="G29" s="18"/>
    </row>
    <row r="30" spans="2:10" ht="15.75" thickBot="1" x14ac:dyDescent="0.3">
      <c r="B30" s="42"/>
      <c r="C30" s="43" t="s">
        <v>3</v>
      </c>
      <c r="D30" s="43"/>
      <c r="E30" s="43"/>
      <c r="F30" s="44"/>
      <c r="G30" s="45"/>
    </row>
  </sheetData>
  <sheetProtection sheet="1" objects="1" scenarios="1" selectLockedCells="1"/>
  <mergeCells count="1">
    <mergeCell ref="B1:G4"/>
  </mergeCells>
  <conditionalFormatting sqref="E16">
    <cfRule type="expression" dxfId="1" priority="7">
      <formula>OR(E10="days")</formula>
    </cfRule>
  </conditionalFormatting>
  <conditionalFormatting sqref="E15">
    <cfRule type="expression" dxfId="0" priority="4">
      <formula>OR(E10="days")</formula>
    </cfRule>
  </conditionalFormatting>
  <dataValidations count="4">
    <dataValidation type="date" operator="greaterThanOrEqual" showInputMessage="1" showErrorMessage="1" errorTitle="Invalid date" error="The expiry date cannot be earlier than 'Date now'." sqref="E16">
      <formula1>E15</formula1>
    </dataValidation>
    <dataValidation type="list" errorStyle="warning" showInputMessage="1" showErrorMessage="1" error="Theyear basis should normally be 360 or 365" sqref="E19">
      <formula1>"360,365"</formula1>
    </dataValidation>
    <dataValidation type="list" showInputMessage="1" showErrorMessage="1" errorTitle="Choose method of input" error="Please enter 'DATES' or 'DAYS'." sqref="E10">
      <formula1>"DATES, DAYS"</formula1>
    </dataValidation>
    <dataValidation type="list" showInputMessage="1" showErrorMessage="1" errorTitle="Interest rate input" error="Please enter 'CONTINUOUS' or 'NORMAL'." sqref="E11">
      <formula1>"CONTINUOUS, NORMAL"</formula1>
    </dataValidation>
  </dataValidations>
  <hyperlinks>
    <hyperlink ref="C30" r:id="rId1" display="www.markets-international.com"/>
  </hyperlinks>
  <printOptions horizontalCentered="1"/>
  <pageMargins left="0" right="0" top="0.74803149606299213" bottom="0.74803149606299213" header="0.31496062992125984" footer="0.31496062992125984"/>
  <pageSetup paperSize="9" scale="7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Sheet1</vt:lpstr>
      <vt:lpstr>Sheet2</vt:lpstr>
      <vt:lpstr>Sheet3</vt:lpstr>
      <vt:lpstr>d1_</vt:lpstr>
      <vt:lpstr>d2_</vt:lpstr>
      <vt:lpstr>k</vt:lpstr>
      <vt:lpstr>N__d1</vt:lpstr>
      <vt:lpstr>N__d2</vt:lpstr>
      <vt:lpstr>Nd1_</vt:lpstr>
      <vt:lpstr>Nd2_</vt:lpstr>
      <vt:lpstr>Pd1_</vt:lpstr>
      <vt:lpstr>Pd2_</vt:lpstr>
      <vt:lpstr>Sheet1!Print_Area</vt:lpstr>
      <vt:lpstr>rr</vt:lpstr>
      <vt:lpstr>s</vt:lpstr>
      <vt:lpstr>t</vt:lpstr>
      <vt:lpstr>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2011-12-30T18:23:18Z</cp:lastPrinted>
  <dcterms:created xsi:type="dcterms:W3CDTF">2011-01-13T14:26:35Z</dcterms:created>
  <dcterms:modified xsi:type="dcterms:W3CDTF">2012-01-04T13:08:45Z</dcterms:modified>
</cp:coreProperties>
</file>